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2"/>
  </bookViews>
  <sheets>
    <sheet name="1.1.Осн. пол. РП" sheetId="3" r:id="rId1"/>
    <sheet name="1.5. Фин. обес. РП" sheetId="1" r:id="rId2"/>
    <sheet name="1.6. Бюджет РП по месяцам" sheetId="2" r:id="rId3"/>
  </sheets>
  <definedNames>
    <definedName name="_bookmark5" localSheetId="1">#REF!</definedName>
    <definedName name="_bookmark5" localSheetId="2">'1.6. Бюджет РП по месяцам'!#REF!</definedName>
    <definedName name="_ftn1" localSheetId="1">#REF!</definedName>
    <definedName name="_ftn1" localSheetId="2">'1.6. Бюджет РП по месяцам'!#REF!</definedName>
    <definedName name="_ftn2" localSheetId="0">#REF!</definedName>
    <definedName name="_ftn2" localSheetId="1">#REF!</definedName>
    <definedName name="_ftn2" localSheetId="2">'1.6. Бюджет РП по месяцам'!#REF!</definedName>
    <definedName name="_ftn3" localSheetId="0">#REF!</definedName>
    <definedName name="_ftn4" localSheetId="0">#REF!</definedName>
    <definedName name="_ftn5" localSheetId="0">#REF!</definedName>
    <definedName name="_ftnref1" localSheetId="1">#REF!</definedName>
    <definedName name="_ftnref1" localSheetId="2">'1.6. Бюджет РП по месяцам'!#REF!</definedName>
    <definedName name="_ftnref2" localSheetId="0">'1.1.Осн. пол. РП'!$A$2</definedName>
    <definedName name="_ftnref2" localSheetId="1">#REF!</definedName>
    <definedName name="_ftnref2" localSheetId="2">'1.6. Бюджет РП по месяцам'!#REF!</definedName>
    <definedName name="_ftnref3" localSheetId="0">'1.1.Осн. пол. РП'!$A$4</definedName>
    <definedName name="_ftnref3" localSheetId="1">#REF!</definedName>
    <definedName name="_ftnref3" localSheetId="2">'1.6. Бюджет РП по месяцам'!#REF!</definedName>
    <definedName name="_ftnref4" localSheetId="0">#REF!</definedName>
    <definedName name="_ftnref5" localSheetId="0">#REF!</definedName>
    <definedName name="_Hlk127716945" localSheetId="2">'1.6. Бюджет РП по месяцам'!#REF!</definedName>
    <definedName name="_xlnm.Print_Titles" localSheetId="1">'1.5. Фин. обес. РП'!$6:$8</definedName>
    <definedName name="_xlnm.Print_Area" localSheetId="0">'1.1.Осн. пол. РП'!$A$2:$F$17</definedName>
    <definedName name="_xlnm.Print_Area" localSheetId="1">'1.5. Фин. обес. РП'!$A$2:$O$33</definedName>
    <definedName name="_xlnm.Print_Area" localSheetId="2">'1.6. Бюджет РП по месяцам'!$A$2:$N$14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" i="3"/>
  <c r="N9" i="2" l="1"/>
  <c r="N14" s="1"/>
  <c r="M9"/>
  <c r="L9"/>
  <c r="I27" i="1"/>
  <c r="I19"/>
  <c r="N11" i="2"/>
  <c r="M11"/>
  <c r="L11"/>
  <c r="K11"/>
  <c r="J11"/>
  <c r="I11"/>
  <c r="I21" i="1"/>
  <c r="I41" l="1"/>
  <c r="O26"/>
  <c r="O25"/>
  <c r="O24"/>
  <c r="O23"/>
  <c r="O22"/>
  <c r="O21"/>
  <c r="M14" i="2" l="1"/>
  <c r="L14"/>
  <c r="K14"/>
  <c r="J14"/>
  <c r="I14"/>
  <c r="H14"/>
  <c r="G14"/>
  <c r="F14"/>
  <c r="E14"/>
  <c r="D14"/>
  <c r="C14" l="1"/>
  <c r="A1"/>
  <c r="H41" i="1"/>
  <c r="H36"/>
  <c r="I29"/>
  <c r="H29"/>
  <c r="H38" s="1"/>
  <c r="K27"/>
  <c r="J27"/>
  <c r="J36" s="1"/>
  <c r="O27"/>
  <c r="O36" s="1"/>
  <c r="K20"/>
  <c r="J20"/>
  <c r="K19"/>
  <c r="J19"/>
  <c r="O17"/>
  <c r="O16"/>
  <c r="O15"/>
  <c r="O14"/>
  <c r="O13"/>
  <c r="O12"/>
  <c r="H11"/>
  <c r="A1"/>
  <c r="K18" l="1"/>
  <c r="K35" s="1"/>
  <c r="K33" s="1"/>
  <c r="I38"/>
  <c r="O38" s="1"/>
  <c r="I32"/>
  <c r="O32" s="1"/>
  <c r="O29"/>
  <c r="O20"/>
  <c r="J18"/>
  <c r="J35" s="1"/>
  <c r="J33" s="1"/>
  <c r="O19"/>
  <c r="O41"/>
  <c r="I36"/>
  <c r="I18"/>
  <c r="O11"/>
  <c r="O35" s="1"/>
  <c r="H35"/>
  <c r="H33" s="1"/>
  <c r="O18" l="1"/>
  <c r="I35"/>
  <c r="O33" l="1"/>
  <c r="P33" s="1"/>
  <c r="I33"/>
</calcChain>
</file>

<file path=xl/sharedStrings.xml><?xml version="1.0" encoding="utf-8"?>
<sst xmlns="http://schemas.openxmlformats.org/spreadsheetml/2006/main" count="130" uniqueCount="93">
  <si>
    <t>Наименование мероприятия (результата) и источники финансирования</t>
  </si>
  <si>
    <t>Код бюджетной классификации</t>
  </si>
  <si>
    <t>Объем финансового обеспечения по годам, тыс. рублей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</si>
  <si>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</si>
  <si>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</si>
  <si>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</si>
  <si>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</si>
  <si>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</si>
  <si>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</si>
  <si>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</si>
  <si>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</si>
  <si>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</si>
  <si>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1.</t>
  </si>
  <si>
    <t>1.1.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</si>
  <si>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</si>
  <si>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Региональный бюджет (всего), из них:</t>
  </si>
  <si>
    <t>10 1 R1</t>
  </si>
  <si>
    <t xml:space="preserve"> 04 09</t>
  </si>
  <si>
    <t xml:space="preserve">10 1 R1 R0010 </t>
  </si>
  <si>
    <t xml:space="preserve">10 1 R1 R0020 </t>
  </si>
  <si>
    <t xml:space="preserve">10 1 R1 53940 </t>
  </si>
  <si>
    <t xml:space="preserve">10 1 R1 R0030 </t>
  </si>
  <si>
    <t xml:space="preserve">10 1 И8  </t>
  </si>
  <si>
    <t xml:space="preserve">10 1 И8 54470 </t>
  </si>
  <si>
    <t xml:space="preserve">10 1 И8 9Д140 </t>
  </si>
  <si>
    <t xml:space="preserve">10 1 И8 9Д150 </t>
  </si>
  <si>
    <t xml:space="preserve">10 1 И8 9Д160 </t>
  </si>
  <si>
    <t xml:space="preserve">10 1 И8 9Д170 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</si>
  <si>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</si>
  <si>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</si>
  <si>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</si>
  <si>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</si>
  <si>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</si>
  <si>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</si>
  <si>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</si>
  <si>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3.</t>
  </si>
  <si>
    <t>3.1.</t>
  </si>
  <si>
    <t>Итого по региональному проекту:</t>
  </si>
  <si>
    <t>в том числе:</t>
  </si>
  <si>
    <t>Региональный бюджет</t>
  </si>
  <si>
    <t xml:space="preserve">6. Помесячный план исполнения областного бюджета в части бюджетных ассигнований, предусмотренных </t>
  </si>
  <si>
    <t xml:space="preserve">  №    п/п</t>
  </si>
  <si>
    <t xml:space="preserve">Наименование мероприятия (результата) </t>
  </si>
  <si>
    <t>План исполнения нарастающим итогом (тыс. 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</si>
  <si>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</si>
  <si>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</si>
  <si>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</si>
  <si>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</si>
  <si>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</si>
  <si>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</si>
  <si>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</si>
  <si>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</si>
  <si>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</si>
  <si>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</si>
  <si>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</si>
  <si>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ИТОГО:</t>
  </si>
  <si>
    <t>2.</t>
  </si>
  <si>
    <t>2.1.</t>
  </si>
  <si>
    <t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них, а также дорожная сеть городских агломераций</t>
  </si>
  <si>
    <t xml:space="preserve">  Всего на конец       2025 года     (тыс. рублей)</t>
  </si>
  <si>
    <t xml:space="preserve">      на финансовое обеспечение реализации регионального проекта 4 в 2025 году</t>
  </si>
  <si>
    <t>Бюджеты муниципальных образований</t>
  </si>
  <si>
    <t>5. Финансовое обеспечение реализации регионального проекта 4</t>
  </si>
  <si>
    <t>Осуществлено строительство и реконструкция автомобильных дорог регионального                          или межмуниципального, местного значения                        и искусственных дорожных сооружений на них</t>
  </si>
  <si>
    <t xml:space="preserve">Повышено качество дорожной сети, в том числе доведено до нормативного состояния 60 процентов региональных дорог и 85 процентов дорог крупнейших городских агломераций       </t>
  </si>
  <si>
    <t>Доведено до нормативного состояния 85 процентов опорной сети, в том числе за счет строительства и реконструкции автомобильных дорог и искусственных сооружений</t>
  </si>
  <si>
    <t>VI. Паспорт регионального проекта «Региональная и местная дорожная сеть», входящего в национальный проект                                                                                                                       «Инфраструктура для жизни» (далее  –  региональный проект 4)</t>
  </si>
  <si>
    <t>VI. Паспорт регионального проекта «Региональная и местная дорожная сеть», входящего в национальный проект                                                              (далее  –  региональный проект 4)</t>
  </si>
  <si>
    <t>1. Основные положения</t>
  </si>
  <si>
    <r>
      <t xml:space="preserve">Краткое наименование </t>
    </r>
    <r>
      <rPr>
        <sz val="12"/>
        <color rgb="FF000000"/>
        <rFont val="Times New Roman"/>
        <family val="1"/>
        <charset val="204"/>
      </rPr>
      <t>регионального проекта 4</t>
    </r>
  </si>
  <si>
    <t>«Региональная и местная дорожная сеть» (Белгородская область)</t>
  </si>
  <si>
    <t>Срок реализации регионального проекта 4</t>
  </si>
  <si>
    <t>Цель регионального проекта 4</t>
  </si>
  <si>
    <t>Повышение связанности территорий и удовлетворенности граждан современной, безопасной                               и качественной дорожной сетью</t>
  </si>
  <si>
    <t>Куратор регионального проекта 4</t>
  </si>
  <si>
    <t xml:space="preserve">Руководитель регионального проекта 4 </t>
  </si>
  <si>
    <t>Евтушенко С.В.</t>
  </si>
  <si>
    <t>Министр автомобильных дорог и транспорта Белгородской области</t>
  </si>
  <si>
    <t>Администратор регионального проекта 4</t>
  </si>
  <si>
    <t>Диденко Е.А.</t>
  </si>
  <si>
    <t>Начальник отдела развития дорожной сети и проектной деятельности</t>
  </si>
  <si>
    <t>Соисполнители государственной программы</t>
  </si>
  <si>
    <t>(Ф.И.О.)</t>
  </si>
  <si>
    <t>(должность)</t>
  </si>
  <si>
    <t xml:space="preserve">Участники государственной программы (при наличии) </t>
  </si>
  <si>
    <t>Связь с государственными программами (комплексными программами) Российской Федерации и с государственными программами (комплексными программами) Белгородской области</t>
  </si>
  <si>
    <t xml:space="preserve">Государственная программа Белгородской области </t>
  </si>
  <si>
    <t>«Совершенствование и развитие транспортной системы                 и дорожной сети Белгородской области»</t>
  </si>
  <si>
    <t>Государственная программа Российской Федерации</t>
  </si>
  <si>
    <t>«Развитие транспортной системы»</t>
  </si>
  <si>
    <t>Пономарев И.В.</t>
  </si>
  <si>
    <t xml:space="preserve">Первый заместитель Губернатора Белгородской области </t>
  </si>
  <si>
    <t>№                п/п</t>
  </si>
</sst>
</file>

<file path=xl/styles.xml><?xml version="1.0" encoding="utf-8"?>
<styleSheet xmlns="http://schemas.openxmlformats.org/spreadsheetml/2006/main">
  <numFmts count="3">
    <numFmt numFmtId="164" formatCode="_-* #,##0.00\ _₽_-;\-* #,##0.00\ _₽_-;_-* \-??\ _₽_-;_-@_-"/>
    <numFmt numFmtId="165" formatCode="#,##0.0"/>
    <numFmt numFmtId="166" formatCode="#,##0.000"/>
  </numFmts>
  <fonts count="28">
    <font>
      <sz val="11"/>
      <color theme="1"/>
      <name val="Calibri"/>
      <charset val="1"/>
    </font>
    <font>
      <sz val="11"/>
      <color theme="1"/>
      <name val="Arial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6">
    <xf numFmtId="0" fontId="0" fillId="0" borderId="0"/>
    <xf numFmtId="0" fontId="2" fillId="0" borderId="0" applyBorder="0" applyProtection="0"/>
    <xf numFmtId="0" fontId="2" fillId="0" borderId="0" applyBorder="0" applyProtection="0"/>
    <xf numFmtId="0" fontId="3" fillId="0" borderId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164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26" fillId="0" borderId="0"/>
    <xf numFmtId="0" fontId="1" fillId="0" borderId="0"/>
    <xf numFmtId="0" fontId="6" fillId="0" borderId="0"/>
  </cellStyleXfs>
  <cellXfs count="116">
    <xf numFmtId="0" fontId="0" fillId="0" borderId="0" xfId="0"/>
    <xf numFmtId="0" fontId="11" fillId="0" borderId="0" xfId="0" applyFont="1" applyAlignment="1" applyProtection="1"/>
    <xf numFmtId="0" fontId="11" fillId="0" borderId="0" xfId="0" applyFont="1" applyAlignment="1" applyProtection="1">
      <alignment wrapText="1"/>
    </xf>
    <xf numFmtId="0" fontId="12" fillId="0" borderId="0" xfId="0" applyFont="1" applyAlignment="1" applyProtection="1"/>
    <xf numFmtId="0" fontId="13" fillId="0" borderId="0" xfId="0" applyFont="1" applyAlignment="1" applyProtection="1"/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Alignment="1" applyProtection="1"/>
    <xf numFmtId="0" fontId="13" fillId="0" borderId="0" xfId="0" applyFont="1" applyAlignment="1" applyProtection="1">
      <alignment horizontal="right" vertical="center"/>
    </xf>
    <xf numFmtId="0" fontId="13" fillId="0" borderId="1" xfId="0" applyFont="1" applyBorder="1" applyAlignment="1" applyProtection="1">
      <alignment horizontal="center" vertical="center" wrapText="1"/>
    </xf>
    <xf numFmtId="165" fontId="13" fillId="0" borderId="1" xfId="0" applyNumberFormat="1" applyFont="1" applyBorder="1" applyAlignment="1" applyProtection="1">
      <alignment horizontal="center" vertical="center" wrapText="1"/>
    </xf>
    <xf numFmtId="165" fontId="11" fillId="0" borderId="0" xfId="0" applyNumberFormat="1" applyFont="1" applyAlignment="1" applyProtection="1"/>
    <xf numFmtId="0" fontId="13" fillId="0" borderId="2" xfId="0" applyFont="1" applyBorder="1" applyAlignment="1" applyProtection="1">
      <alignment horizontal="center" vertical="center" wrapText="1"/>
    </xf>
    <xf numFmtId="165" fontId="13" fillId="0" borderId="3" xfId="0" applyNumberFormat="1" applyFont="1" applyBorder="1" applyAlignment="1" applyProtection="1">
      <alignment horizontal="center" vertical="center" wrapText="1"/>
    </xf>
    <xf numFmtId="165" fontId="13" fillId="0" borderId="2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/>
    </xf>
    <xf numFmtId="165" fontId="22" fillId="0" borderId="2" xfId="0" applyNumberFormat="1" applyFont="1" applyBorder="1" applyAlignment="1" applyProtection="1">
      <alignment horizontal="center" vertical="center"/>
    </xf>
    <xf numFmtId="165" fontId="13" fillId="0" borderId="4" xfId="0" applyNumberFormat="1" applyFont="1" applyBorder="1" applyAlignment="1" applyProtection="1">
      <alignment horizontal="center" vertical="center" wrapText="1"/>
    </xf>
    <xf numFmtId="165" fontId="22" fillId="0" borderId="0" xfId="85" applyNumberFormat="1" applyFont="1" applyBorder="1" applyAlignment="1" applyProtection="1">
      <alignment horizontal="center" vertical="center"/>
    </xf>
    <xf numFmtId="165" fontId="13" fillId="0" borderId="5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/>
    </xf>
    <xf numFmtId="165" fontId="13" fillId="0" borderId="7" xfId="0" applyNumberFormat="1" applyFont="1" applyBorder="1" applyAlignment="1" applyProtection="1">
      <alignment horizontal="center" vertical="center" wrapText="1"/>
    </xf>
    <xf numFmtId="165" fontId="13" fillId="0" borderId="6" xfId="0" applyNumberFormat="1" applyFont="1" applyBorder="1" applyAlignment="1" applyProtection="1">
      <alignment horizontal="center" vertical="center" wrapText="1"/>
    </xf>
    <xf numFmtId="0" fontId="22" fillId="0" borderId="1" xfId="32" applyFont="1" applyBorder="1" applyAlignment="1" applyProtection="1">
      <alignment horizontal="center" vertical="center" wrapText="1"/>
    </xf>
    <xf numFmtId="3" fontId="22" fillId="0" borderId="1" xfId="32" applyNumberFormat="1" applyFont="1" applyBorder="1" applyAlignment="1" applyProtection="1">
      <alignment horizontal="center" vertical="center"/>
    </xf>
    <xf numFmtId="165" fontId="13" fillId="0" borderId="1" xfId="32" applyNumberFormat="1" applyFont="1" applyBorder="1" applyAlignment="1" applyProtection="1">
      <alignment horizontal="center" vertical="center" wrapText="1"/>
    </xf>
    <xf numFmtId="165" fontId="13" fillId="0" borderId="2" xfId="32" applyNumberFormat="1" applyFont="1" applyBorder="1" applyAlignment="1" applyProtection="1">
      <alignment horizontal="center" vertical="center" wrapText="1"/>
    </xf>
    <xf numFmtId="4" fontId="13" fillId="0" borderId="2" xfId="32" applyNumberFormat="1" applyFont="1" applyBorder="1" applyAlignment="1" applyProtection="1">
      <alignment horizontal="center" vertical="center" wrapText="1"/>
    </xf>
    <xf numFmtId="0" fontId="22" fillId="0" borderId="6" xfId="32" applyFont="1" applyBorder="1" applyAlignment="1" applyProtection="1">
      <alignment horizontal="center" vertical="center" wrapText="1"/>
    </xf>
    <xf numFmtId="165" fontId="22" fillId="0" borderId="1" xfId="32" applyNumberFormat="1" applyFont="1" applyBorder="1" applyAlignment="1" applyProtection="1">
      <alignment horizontal="center" vertical="center"/>
    </xf>
    <xf numFmtId="165" fontId="22" fillId="0" borderId="2" xfId="32" applyNumberFormat="1" applyFont="1" applyBorder="1" applyAlignment="1" applyProtection="1">
      <alignment horizontal="center" vertical="center"/>
    </xf>
    <xf numFmtId="4" fontId="22" fillId="0" borderId="2" xfId="32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/>
    </xf>
    <xf numFmtId="4" fontId="13" fillId="0" borderId="2" xfId="0" applyNumberFormat="1" applyFont="1" applyBorder="1" applyAlignment="1" applyProtection="1">
      <alignment horizontal="center" vertical="center" wrapText="1"/>
    </xf>
    <xf numFmtId="4" fontId="13" fillId="0" borderId="1" xfId="32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</xf>
    <xf numFmtId="165" fontId="11" fillId="0" borderId="1" xfId="0" applyNumberFormat="1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left" vertical="top" wrapText="1"/>
    </xf>
    <xf numFmtId="4" fontId="13" fillId="0" borderId="1" xfId="0" applyNumberFormat="1" applyFont="1" applyBorder="1" applyAlignment="1" applyProtection="1">
      <alignment horizontal="center" vertical="center" wrapText="1"/>
    </xf>
    <xf numFmtId="4" fontId="11" fillId="0" borderId="0" xfId="0" applyNumberFormat="1" applyFont="1" applyAlignment="1" applyProtection="1"/>
    <xf numFmtId="0" fontId="13" fillId="0" borderId="1" xfId="0" applyFont="1" applyBorder="1" applyAlignment="1" applyProtection="1">
      <alignment vertical="center" wrapText="1"/>
    </xf>
    <xf numFmtId="0" fontId="11" fillId="0" borderId="1" xfId="0" applyFont="1" applyBorder="1" applyAlignment="1" applyProtection="1"/>
    <xf numFmtId="0" fontId="18" fillId="0" borderId="1" xfId="0" applyFont="1" applyBorder="1" applyAlignment="1" applyProtection="1">
      <alignment horizontal="left" vertical="center" wrapText="1"/>
    </xf>
    <xf numFmtId="165" fontId="18" fillId="0" borderId="1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vertical="center" wrapText="1"/>
    </xf>
    <xf numFmtId="0" fontId="11" fillId="0" borderId="0" xfId="21" applyFont="1" applyAlignment="1" applyProtection="1"/>
    <xf numFmtId="0" fontId="11" fillId="0" borderId="0" xfId="21" applyFont="1" applyAlignment="1" applyProtection="1">
      <alignment wrapText="1"/>
    </xf>
    <xf numFmtId="0" fontId="12" fillId="0" borderId="0" xfId="1" applyFont="1" applyBorder="1" applyAlignment="1" applyProtection="1"/>
    <xf numFmtId="0" fontId="13" fillId="0" borderId="0" xfId="21" applyFont="1" applyAlignment="1" applyProtection="1"/>
    <xf numFmtId="0" fontId="23" fillId="0" borderId="0" xfId="21" applyFont="1" applyAlignment="1" applyProtection="1">
      <alignment horizontal="center" vertical="center" wrapText="1"/>
    </xf>
    <xf numFmtId="0" fontId="13" fillId="0" borderId="0" xfId="21" applyFont="1" applyAlignment="1" applyProtection="1">
      <alignment horizontal="center" vertical="center" wrapText="1"/>
    </xf>
    <xf numFmtId="0" fontId="18" fillId="0" borderId="8" xfId="21" applyFont="1" applyBorder="1" applyAlignment="1" applyProtection="1">
      <alignment horizontal="center" vertical="center" wrapText="1"/>
    </xf>
    <xf numFmtId="0" fontId="18" fillId="0" borderId="0" xfId="21" applyFont="1" applyBorder="1" applyAlignment="1" applyProtection="1">
      <alignment horizontal="center" vertical="center" wrapText="1"/>
    </xf>
    <xf numFmtId="0" fontId="13" fillId="0" borderId="0" xfId="21" applyFont="1" applyBorder="1" applyAlignment="1" applyProtection="1">
      <alignment wrapText="1"/>
    </xf>
    <xf numFmtId="0" fontId="13" fillId="0" borderId="0" xfId="21" applyFont="1" applyBorder="1" applyAlignment="1" applyProtection="1"/>
    <xf numFmtId="0" fontId="13" fillId="0" borderId="0" xfId="21" applyFont="1" applyBorder="1" applyAlignment="1" applyProtection="1">
      <alignment horizontal="center"/>
    </xf>
    <xf numFmtId="0" fontId="13" fillId="0" borderId="1" xfId="0" applyFont="1" applyBorder="1" applyAlignment="1" applyProtection="1">
      <alignment horizontal="center" vertical="top" wrapText="1"/>
    </xf>
    <xf numFmtId="0" fontId="22" fillId="0" borderId="1" xfId="0" applyFont="1" applyBorder="1" applyAlignment="1" applyProtection="1">
      <alignment vertical="top" wrapText="1"/>
    </xf>
    <xf numFmtId="165" fontId="13" fillId="0" borderId="1" xfId="0" applyNumberFormat="1" applyFont="1" applyBorder="1" applyAlignment="1" applyProtection="1">
      <alignment horizontal="center" vertical="top" wrapText="1"/>
    </xf>
    <xf numFmtId="165" fontId="22" fillId="0" borderId="1" xfId="0" applyNumberFormat="1" applyFont="1" applyBorder="1" applyAlignment="1" applyProtection="1">
      <alignment horizontal="center" vertical="top" wrapText="1"/>
    </xf>
    <xf numFmtId="165" fontId="13" fillId="0" borderId="0" xfId="21" applyNumberFormat="1" applyFont="1" applyBorder="1" applyAlignment="1" applyProtection="1">
      <alignment wrapText="1"/>
    </xf>
    <xf numFmtId="0" fontId="13" fillId="0" borderId="1" xfId="0" applyFont="1" applyBorder="1" applyAlignment="1" applyProtection="1"/>
    <xf numFmtId="165" fontId="18" fillId="2" borderId="1" xfId="0" applyNumberFormat="1" applyFont="1" applyFill="1" applyBorder="1" applyAlignment="1" applyProtection="1">
      <alignment horizontal="center" vertical="center" wrapText="1"/>
    </xf>
    <xf numFmtId="166" fontId="13" fillId="0" borderId="0" xfId="0" applyNumberFormat="1" applyFont="1" applyBorder="1" applyAlignment="1" applyProtection="1">
      <alignment wrapText="1"/>
    </xf>
    <xf numFmtId="0" fontId="13" fillId="0" borderId="0" xfId="0" applyFont="1" applyBorder="1" applyAlignment="1" applyProtection="1"/>
    <xf numFmtId="166" fontId="11" fillId="0" borderId="0" xfId="21" applyNumberFormat="1" applyFont="1" applyAlignment="1" applyProtection="1">
      <alignment wrapText="1"/>
    </xf>
    <xf numFmtId="0" fontId="18" fillId="0" borderId="1" xfId="0" applyFont="1" applyBorder="1" applyAlignment="1" applyProtection="1">
      <alignment horizontal="center" vertical="top" wrapText="1"/>
    </xf>
    <xf numFmtId="165" fontId="18" fillId="0" borderId="3" xfId="0" applyNumberFormat="1" applyFont="1" applyBorder="1" applyAlignment="1" applyProtection="1">
      <alignment horizontal="center" vertical="center" wrapText="1"/>
    </xf>
    <xf numFmtId="0" fontId="18" fillId="2" borderId="1" xfId="21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/>
    <xf numFmtId="0" fontId="20" fillId="0" borderId="0" xfId="0" applyFont="1" applyBorder="1" applyAlignment="1" applyProtection="1">
      <alignment horizontal="left" vertical="center" wrapText="1"/>
    </xf>
    <xf numFmtId="165" fontId="11" fillId="0" borderId="0" xfId="0" applyNumberFormat="1" applyFont="1" applyBorder="1" applyAlignment="1" applyProtection="1"/>
    <xf numFmtId="0" fontId="12" fillId="0" borderId="0" xfId="95" applyNumberFormat="1" applyFont="1" applyAlignment="1">
      <alignment vertical="top" wrapText="1"/>
    </xf>
    <xf numFmtId="0" fontId="13" fillId="0" borderId="0" xfId="95" applyNumberFormat="1" applyFont="1" applyAlignment="1">
      <alignment vertical="top" wrapText="1"/>
    </xf>
    <xf numFmtId="0" fontId="14" fillId="0" borderId="0" xfId="95" applyNumberFormat="1" applyFont="1" applyAlignment="1">
      <alignment horizontal="center" vertical="top"/>
    </xf>
    <xf numFmtId="0" fontId="18" fillId="0" borderId="0" xfId="95" applyNumberFormat="1" applyFont="1" applyBorder="1" applyAlignment="1">
      <alignment horizontal="center" vertical="top" wrapText="1"/>
    </xf>
    <xf numFmtId="0" fontId="13" fillId="3" borderId="1" xfId="95" applyNumberFormat="1" applyFont="1" applyFill="1" applyBorder="1" applyAlignment="1">
      <alignment vertical="top" wrapText="1"/>
    </xf>
    <xf numFmtId="0" fontId="19" fillId="3" borderId="1" xfId="95" applyNumberFormat="1" applyFont="1" applyFill="1" applyBorder="1" applyAlignment="1">
      <alignment horizontal="center" vertical="top" wrapText="1"/>
    </xf>
    <xf numFmtId="14" fontId="19" fillId="3" borderId="1" xfId="95" applyNumberFormat="1" applyFont="1" applyFill="1" applyBorder="1" applyAlignment="1">
      <alignment horizontal="center" vertical="top" wrapText="1"/>
    </xf>
    <xf numFmtId="0" fontId="19" fillId="3" borderId="1" xfId="95" applyNumberFormat="1" applyFont="1" applyFill="1" applyBorder="1" applyAlignment="1">
      <alignment vertical="top" wrapText="1"/>
    </xf>
    <xf numFmtId="0" fontId="13" fillId="0" borderId="1" xfId="95" applyNumberFormat="1" applyFont="1" applyBorder="1" applyAlignment="1">
      <alignment vertical="top"/>
    </xf>
    <xf numFmtId="0" fontId="19" fillId="5" borderId="1" xfId="95" applyFont="1" applyFill="1" applyBorder="1" applyAlignment="1">
      <alignment vertical="top" wrapText="1"/>
    </xf>
    <xf numFmtId="0" fontId="13" fillId="0" borderId="0" xfId="95" applyFont="1" applyAlignment="1">
      <alignment vertical="top" wrapText="1"/>
    </xf>
    <xf numFmtId="0" fontId="13" fillId="0" borderId="0" xfId="95" applyNumberFormat="1" applyFont="1" applyAlignment="1">
      <alignment vertical="top"/>
    </xf>
    <xf numFmtId="0" fontId="13" fillId="0" borderId="0" xfId="95" applyNumberFormat="1" applyFont="1"/>
    <xf numFmtId="0" fontId="21" fillId="3" borderId="1" xfId="95" applyNumberFormat="1" applyFont="1" applyFill="1" applyBorder="1" applyAlignment="1">
      <alignment horizontal="center" vertical="top" wrapText="1"/>
    </xf>
    <xf numFmtId="0" fontId="19" fillId="5" borderId="1" xfId="95" applyFont="1" applyFill="1" applyBorder="1" applyAlignment="1">
      <alignment horizontal="left" vertical="top" wrapText="1"/>
    </xf>
    <xf numFmtId="0" fontId="19" fillId="5" borderId="1" xfId="95" applyFont="1" applyFill="1" applyBorder="1" applyAlignment="1">
      <alignment horizontal="center" vertical="top" wrapText="1"/>
    </xf>
    <xf numFmtId="0" fontId="13" fillId="0" borderId="0" xfId="95" applyNumberFormat="1" applyFont="1" applyAlignment="1">
      <alignment horizontal="left" vertical="top" wrapText="1"/>
    </xf>
    <xf numFmtId="0" fontId="19" fillId="3" borderId="1" xfId="95" applyNumberFormat="1" applyFont="1" applyFill="1" applyBorder="1" applyAlignment="1">
      <alignment horizontal="center" vertical="top" wrapText="1"/>
    </xf>
    <xf numFmtId="0" fontId="22" fillId="4" borderId="1" xfId="95" applyNumberFormat="1" applyFont="1" applyFill="1" applyBorder="1" applyAlignment="1">
      <alignment horizontal="center" vertical="center" wrapText="1"/>
    </xf>
    <xf numFmtId="0" fontId="14" fillId="0" borderId="0" xfId="95" applyNumberFormat="1" applyFont="1" applyAlignment="1">
      <alignment horizontal="center" vertical="top" wrapText="1"/>
    </xf>
    <xf numFmtId="0" fontId="13" fillId="3" borderId="1" xfId="95" applyNumberFormat="1" applyFont="1" applyFill="1" applyBorder="1" applyAlignment="1">
      <alignment horizontal="center" vertical="top" wrapText="1"/>
    </xf>
    <xf numFmtId="0" fontId="13" fillId="3" borderId="2" xfId="95" applyNumberFormat="1" applyFont="1" applyFill="1" applyBorder="1" applyAlignment="1">
      <alignment horizontal="center" vertical="top" wrapText="1"/>
    </xf>
    <xf numFmtId="0" fontId="13" fillId="3" borderId="10" xfId="95" applyNumberFormat="1" applyFont="1" applyFill="1" applyBorder="1" applyAlignment="1">
      <alignment horizontal="center" vertical="top" wrapText="1"/>
    </xf>
    <xf numFmtId="0" fontId="13" fillId="3" borderId="3" xfId="95" applyNumberFormat="1" applyFont="1" applyFill="1" applyBorder="1" applyAlignment="1">
      <alignment horizontal="center" vertical="top" wrapText="1"/>
    </xf>
    <xf numFmtId="0" fontId="27" fillId="0" borderId="0" xfId="0" applyFont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18" fillId="0" borderId="1" xfId="0" applyFont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20" fillId="0" borderId="6" xfId="0" applyFont="1" applyBorder="1" applyAlignment="1" applyProtection="1">
      <alignment horizontal="center" vertical="top" wrapText="1"/>
    </xf>
    <xf numFmtId="0" fontId="20" fillId="0" borderId="9" xfId="0" applyFont="1" applyBorder="1" applyAlignment="1" applyProtection="1">
      <alignment horizontal="center" vertical="top" wrapText="1"/>
    </xf>
    <xf numFmtId="0" fontId="20" fillId="0" borderId="4" xfId="0" applyFont="1" applyBorder="1" applyAlignment="1" applyProtection="1">
      <alignment horizontal="center" vertical="top" wrapText="1"/>
    </xf>
    <xf numFmtId="0" fontId="14" fillId="0" borderId="0" xfId="21" applyFont="1" applyBorder="1" applyAlignment="1" applyProtection="1">
      <alignment horizontal="center" vertical="center" wrapText="1"/>
    </xf>
    <xf numFmtId="0" fontId="24" fillId="0" borderId="0" xfId="21" applyFont="1" applyBorder="1" applyAlignment="1" applyProtection="1">
      <alignment horizontal="center" vertical="center" wrapText="1"/>
    </xf>
    <xf numFmtId="0" fontId="18" fillId="2" borderId="1" xfId="21" applyFont="1" applyFill="1" applyBorder="1" applyAlignment="1" applyProtection="1">
      <alignment horizontal="center" vertical="center" wrapText="1"/>
    </xf>
    <xf numFmtId="0" fontId="18" fillId="0" borderId="1" xfId="21" applyFont="1" applyBorder="1" applyAlignment="1" applyProtection="1">
      <alignment horizontal="center" vertical="center"/>
    </xf>
    <xf numFmtId="0" fontId="18" fillId="2" borderId="0" xfId="21" applyFont="1" applyFill="1" applyBorder="1" applyAlignment="1" applyProtection="1">
      <alignment vertical="center" wrapText="1"/>
    </xf>
    <xf numFmtId="0" fontId="18" fillId="2" borderId="1" xfId="21" applyFont="1" applyFill="1" applyBorder="1" applyAlignment="1" applyProtection="1">
      <alignment vertical="center" wrapText="1"/>
    </xf>
    <xf numFmtId="0" fontId="20" fillId="0" borderId="1" xfId="0" applyFont="1" applyBorder="1" applyAlignment="1" applyProtection="1">
      <alignment horizontal="center" vertical="center" wrapText="1"/>
    </xf>
  </cellXfs>
  <cellStyles count="96">
    <cellStyle name="Гиперссылка 2" xfId="1"/>
    <cellStyle name="Гиперссылка 2 2" xfId="2"/>
    <cellStyle name="Гиперссылка 2 3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6 4" xfId="19"/>
    <cellStyle name="Обычный 16 5" xfId="20"/>
    <cellStyle name="Обычный 16 6" xfId="21"/>
    <cellStyle name="Обычный 17" xfId="22"/>
    <cellStyle name="Обычный 17 2" xfId="23"/>
    <cellStyle name="Обычный 17 3" xfId="24"/>
    <cellStyle name="Обычный 17 4" xfId="25"/>
    <cellStyle name="Обычный 17 4 2" xfId="94"/>
    <cellStyle name="Обычный 17 5" xfId="26"/>
    <cellStyle name="Обычный 18" xfId="27"/>
    <cellStyle name="Обычный 18 2" xfId="28"/>
    <cellStyle name="Обычный 18 3" xfId="29"/>
    <cellStyle name="Обычный 19" xfId="30"/>
    <cellStyle name="Обычный 2" xfId="31"/>
    <cellStyle name="Обычный 2 2" xfId="32"/>
    <cellStyle name="Обычный 2 2 2" xfId="33"/>
    <cellStyle name="Обычный 2 2 3" xfId="34"/>
    <cellStyle name="Обычный 2 3" xfId="35"/>
    <cellStyle name="Обычный 2 3 2" xfId="36"/>
    <cellStyle name="Обычный 2 3 3" xfId="37"/>
    <cellStyle name="Обычный 2 4" xfId="38"/>
    <cellStyle name="Обычный 2 4 2" xfId="39"/>
    <cellStyle name="Обычный 2 5" xfId="40"/>
    <cellStyle name="Обычный 2 5 2" xfId="41"/>
    <cellStyle name="Обычный 2 6" xfId="42"/>
    <cellStyle name="Обычный 2 6 2" xfId="43"/>
    <cellStyle name="Обычный 2 6 3" xfId="44"/>
    <cellStyle name="Обычный 2 7" xfId="45"/>
    <cellStyle name="Обычный 2 7 2" xfId="46"/>
    <cellStyle name="Обычный 2 7 3" xfId="47"/>
    <cellStyle name="Обычный 2 7 4" xfId="48"/>
    <cellStyle name="Обычный 2 7 5" xfId="49"/>
    <cellStyle name="Обычный 2 7 6" xfId="50"/>
    <cellStyle name="Обычный 2 8" xfId="51"/>
    <cellStyle name="Обычный 2 8 2" xfId="52"/>
    <cellStyle name="Обычный 2 8 3" xfId="53"/>
    <cellStyle name="Обычный 2 9" xfId="54"/>
    <cellStyle name="Обычный 20" xfId="55"/>
    <cellStyle name="Обычный 21" xfId="93"/>
    <cellStyle name="Обычный 21 2" xfId="95"/>
    <cellStyle name="Обычный 3" xfId="56"/>
    <cellStyle name="Обычный 3 2" xfId="57"/>
    <cellStyle name="Обычный 3 2 2" xfId="58"/>
    <cellStyle name="Обычный 3 2 3" xfId="59"/>
    <cellStyle name="Обычный 3 3" xfId="60"/>
    <cellStyle name="Обычный 4" xfId="61"/>
    <cellStyle name="Обычный 4 2" xfId="62"/>
    <cellStyle name="Обычный 4 2 2" xfId="63"/>
    <cellStyle name="Обычный 4 2 2 2" xfId="64"/>
    <cellStyle name="Обычный 4 2 2 2 2" xfId="65"/>
    <cellStyle name="Обычный 4 2 2 2 3" xfId="66"/>
    <cellStyle name="Обычный 4 2 2 3" xfId="67"/>
    <cellStyle name="Обычный 4 2 2 4" xfId="68"/>
    <cellStyle name="Обычный 4 2 3" xfId="69"/>
    <cellStyle name="Обычный 4 2 4" xfId="70"/>
    <cellStyle name="Обычный 4 3" xfId="71"/>
    <cellStyle name="Обычный 4 4" xfId="72"/>
    <cellStyle name="Обычный 5" xfId="73"/>
    <cellStyle name="Обычный 5 2" xfId="74"/>
    <cellStyle name="Обычный 6" xfId="75"/>
    <cellStyle name="Обычный 6 2" xfId="76"/>
    <cellStyle name="Обычный 7" xfId="77"/>
    <cellStyle name="Обычный 7 2" xfId="78"/>
    <cellStyle name="Обычный 8" xfId="79"/>
    <cellStyle name="Обычный 8 2" xfId="80"/>
    <cellStyle name="Обычный 9" xfId="81"/>
    <cellStyle name="Обычный 9 2" xfId="82"/>
    <cellStyle name="Обычный 9 2 2" xfId="83"/>
    <cellStyle name="Обычный 9 3" xfId="84"/>
    <cellStyle name="Стиль 1" xfId="85"/>
    <cellStyle name="Финансовый 2" xfId="86"/>
    <cellStyle name="Финансовый 2 2" xfId="87"/>
    <cellStyle name="Финансовый 2 2 2" xfId="88"/>
    <cellStyle name="Финансовый 2 3" xfId="89"/>
    <cellStyle name="Финансовый 2 4" xfId="90"/>
    <cellStyle name="Финансовый 3" xfId="91"/>
    <cellStyle name="Финансовый 3 2" xfId="9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19"/>
  <sheetViews>
    <sheetView view="pageBreakPreview" zoomScale="80" zoomScaleSheetLayoutView="80" workbookViewId="0">
      <selection activeCell="G32" sqref="G32"/>
    </sheetView>
  </sheetViews>
  <sheetFormatPr defaultColWidth="9.140625" defaultRowHeight="15.75"/>
  <cols>
    <col min="1" max="1" width="56.85546875" style="77" customWidth="1"/>
    <col min="2" max="2" width="6" style="77" customWidth="1"/>
    <col min="3" max="3" width="33" style="77" customWidth="1"/>
    <col min="4" max="4" width="19.28515625" style="77" customWidth="1"/>
    <col min="5" max="5" width="16.42578125" style="77" customWidth="1"/>
    <col min="6" max="6" width="20.42578125" style="77" customWidth="1"/>
    <col min="7" max="7" width="26.7109375" style="77" customWidth="1"/>
    <col min="8" max="8" width="9.140625" style="77" bestFit="1" customWidth="1"/>
    <col min="9" max="16384" width="9.140625" style="77"/>
  </cols>
  <sheetData>
    <row r="1" spans="1:6">
      <c r="A1" s="76" t="str">
        <f>HYPERLINK("#Оглавление!A1", "Назад в оглавление")</f>
        <v>Назад в оглавление</v>
      </c>
    </row>
    <row r="2" spans="1:6" ht="41.25" customHeight="1">
      <c r="A2" s="95" t="s">
        <v>67</v>
      </c>
      <c r="B2" s="95"/>
      <c r="C2" s="95"/>
      <c r="D2" s="95"/>
      <c r="E2" s="95"/>
      <c r="F2" s="95"/>
    </row>
    <row r="3" spans="1:6" ht="18.75">
      <c r="A3" s="78"/>
      <c r="B3" s="78"/>
      <c r="C3" s="78"/>
      <c r="D3" s="78"/>
      <c r="E3" s="78"/>
      <c r="F3" s="78"/>
    </row>
    <row r="4" spans="1:6" ht="18.75">
      <c r="A4" s="95" t="s">
        <v>68</v>
      </c>
      <c r="B4" s="95"/>
      <c r="C4" s="95"/>
      <c r="D4" s="95"/>
      <c r="E4" s="95"/>
      <c r="F4" s="95"/>
    </row>
    <row r="5" spans="1:6">
      <c r="A5" s="79"/>
      <c r="B5" s="79"/>
      <c r="C5" s="79"/>
      <c r="D5" s="79"/>
      <c r="E5" s="79"/>
      <c r="F5" s="79"/>
    </row>
    <row r="6" spans="1:6" ht="51.75" customHeight="1">
      <c r="A6" s="80" t="s">
        <v>69</v>
      </c>
      <c r="B6" s="96" t="s">
        <v>70</v>
      </c>
      <c r="C6" s="96"/>
      <c r="D6" s="81" t="s">
        <v>71</v>
      </c>
      <c r="E6" s="82">
        <v>45658</v>
      </c>
      <c r="F6" s="82">
        <v>47848</v>
      </c>
    </row>
    <row r="7" spans="1:6" ht="36.75" customHeight="1">
      <c r="A7" s="83" t="s">
        <v>72</v>
      </c>
      <c r="B7" s="97" t="s">
        <v>73</v>
      </c>
      <c r="C7" s="98"/>
      <c r="D7" s="98"/>
      <c r="E7" s="98"/>
      <c r="F7" s="99"/>
    </row>
    <row r="8" spans="1:6" ht="48" customHeight="1">
      <c r="A8" s="83" t="s">
        <v>74</v>
      </c>
      <c r="B8" s="93" t="s">
        <v>90</v>
      </c>
      <c r="C8" s="93"/>
      <c r="D8" s="93" t="s">
        <v>91</v>
      </c>
      <c r="E8" s="93"/>
      <c r="F8" s="93"/>
    </row>
    <row r="9" spans="1:6" ht="31.5" customHeight="1">
      <c r="A9" s="83" t="s">
        <v>75</v>
      </c>
      <c r="B9" s="93" t="s">
        <v>76</v>
      </c>
      <c r="C9" s="93"/>
      <c r="D9" s="93" t="s">
        <v>77</v>
      </c>
      <c r="E9" s="93"/>
      <c r="F9" s="93"/>
    </row>
    <row r="10" spans="1:6" ht="39.75" customHeight="1">
      <c r="A10" s="83" t="s">
        <v>78</v>
      </c>
      <c r="B10" s="93" t="s">
        <v>79</v>
      </c>
      <c r="C10" s="93"/>
      <c r="D10" s="94" t="s">
        <v>80</v>
      </c>
      <c r="E10" s="94"/>
      <c r="F10" s="94"/>
    </row>
    <row r="11" spans="1:6" hidden="1">
      <c r="A11" s="84" t="s">
        <v>81</v>
      </c>
      <c r="B11" s="89" t="s">
        <v>82</v>
      </c>
      <c r="C11" s="89"/>
      <c r="D11" s="89" t="s">
        <v>83</v>
      </c>
      <c r="E11" s="89"/>
      <c r="F11" s="89"/>
    </row>
    <row r="12" spans="1:6" hidden="1">
      <c r="A12" s="84" t="s">
        <v>84</v>
      </c>
      <c r="B12" s="89" t="s">
        <v>82</v>
      </c>
      <c r="C12" s="89"/>
      <c r="D12" s="89" t="s">
        <v>83</v>
      </c>
      <c r="E12" s="89"/>
      <c r="F12" s="89"/>
    </row>
    <row r="13" spans="1:6" s="86" customFormat="1" ht="44.25" customHeight="1">
      <c r="A13" s="90" t="s">
        <v>85</v>
      </c>
      <c r="B13" s="85" t="s">
        <v>12</v>
      </c>
      <c r="C13" s="85" t="s">
        <v>86</v>
      </c>
      <c r="D13" s="91" t="s">
        <v>87</v>
      </c>
      <c r="E13" s="91"/>
      <c r="F13" s="91"/>
    </row>
    <row r="14" spans="1:6" s="86" customFormat="1" ht="39" customHeight="1">
      <c r="A14" s="90"/>
      <c r="B14" s="85" t="s">
        <v>56</v>
      </c>
      <c r="C14" s="85" t="s">
        <v>88</v>
      </c>
      <c r="D14" s="91" t="s">
        <v>89</v>
      </c>
      <c r="E14" s="91"/>
      <c r="F14" s="91"/>
    </row>
    <row r="15" spans="1:6">
      <c r="A15" s="87"/>
      <c r="B15" s="87"/>
      <c r="C15" s="87"/>
      <c r="D15" s="87"/>
      <c r="E15" s="87"/>
      <c r="F15" s="87"/>
    </row>
    <row r="16" spans="1:6" ht="69.75" customHeight="1">
      <c r="A16" s="92"/>
      <c r="B16" s="92"/>
      <c r="C16" s="92"/>
      <c r="D16" s="92"/>
      <c r="E16" s="92"/>
      <c r="F16" s="92"/>
    </row>
    <row r="17" spans="2:6">
      <c r="B17" s="88"/>
      <c r="C17" s="88"/>
      <c r="D17" s="88"/>
      <c r="E17" s="88"/>
      <c r="F17" s="88"/>
    </row>
    <row r="18" spans="2:6">
      <c r="B18" s="88"/>
      <c r="C18" s="88"/>
      <c r="D18" s="88"/>
      <c r="E18" s="88"/>
      <c r="F18" s="88"/>
    </row>
    <row r="19" spans="2:6">
      <c r="B19" s="88"/>
      <c r="C19" s="88"/>
      <c r="D19" s="88"/>
      <c r="E19" s="88"/>
      <c r="F19" s="88"/>
    </row>
  </sheetData>
  <mergeCells count="18">
    <mergeCell ref="A2:F2"/>
    <mergeCell ref="A4:F4"/>
    <mergeCell ref="B6:C6"/>
    <mergeCell ref="B7:F7"/>
    <mergeCell ref="B8:C8"/>
    <mergeCell ref="D8:F8"/>
    <mergeCell ref="A16:F16"/>
    <mergeCell ref="B9:C9"/>
    <mergeCell ref="D9:F9"/>
    <mergeCell ref="B10:C10"/>
    <mergeCell ref="D10:F10"/>
    <mergeCell ref="B11:C11"/>
    <mergeCell ref="D11:F11"/>
    <mergeCell ref="B12:C12"/>
    <mergeCell ref="D12:F12"/>
    <mergeCell ref="A13:A14"/>
    <mergeCell ref="D13:F13"/>
    <mergeCell ref="D14:F14"/>
  </mergeCells>
  <printOptions horizontalCentered="1"/>
  <pageMargins left="0.59055118110236227" right="0.70866141732283472" top="0.59055118110236227" bottom="0.59055118110236227" header="0.31496062992125984" footer="0.31496062992125984"/>
  <pageSetup paperSize="9" scale="86" firstPageNumber="9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T42"/>
  <sheetViews>
    <sheetView view="pageBreakPreview" zoomScale="80" zoomScalePageLayoutView="80" workbookViewId="0">
      <selection activeCell="R25" sqref="R25"/>
    </sheetView>
  </sheetViews>
  <sheetFormatPr defaultColWidth="9.140625" defaultRowHeight="15"/>
  <cols>
    <col min="1" max="1" width="7.28515625" style="1" customWidth="1"/>
    <col min="2" max="2" width="41.42578125" style="1" hidden="1" customWidth="1"/>
    <col min="3" max="3" width="79.42578125" style="1" customWidth="1"/>
    <col min="4" max="4" width="9.5703125" style="1" customWidth="1"/>
    <col min="5" max="5" width="11" style="1" customWidth="1"/>
    <col min="6" max="6" width="15" style="1" customWidth="1"/>
    <col min="7" max="7" width="7.7109375" style="1" customWidth="1"/>
    <col min="8" max="8" width="13.140625" style="1" hidden="1" customWidth="1"/>
    <col min="9" max="9" width="12.85546875" style="1" customWidth="1"/>
    <col min="10" max="10" width="12.5703125" style="1" customWidth="1"/>
    <col min="11" max="11" width="12.7109375" style="1" customWidth="1"/>
    <col min="12" max="12" width="10.28515625" style="1" customWidth="1"/>
    <col min="13" max="13" width="11.5703125" style="1" customWidth="1"/>
    <col min="14" max="14" width="11.42578125" style="1" customWidth="1"/>
    <col min="15" max="15" width="15" style="1" customWidth="1"/>
    <col min="16" max="16" width="54.7109375" style="1" customWidth="1"/>
    <col min="17" max="17" width="17.85546875" style="1" customWidth="1"/>
    <col min="18" max="18" width="27" style="1" customWidth="1"/>
    <col min="19" max="19" width="7.7109375" style="2" customWidth="1"/>
    <col min="20" max="20" width="26.7109375" style="1" customWidth="1"/>
    <col min="21" max="16384" width="9.140625" style="1"/>
  </cols>
  <sheetData>
    <row r="1" spans="1:20" ht="15.75">
      <c r="A1" s="3" t="str">
        <f>HYPERLINK("#Оглавление!A1", "Назад в оглавление")</f>
        <v>Назад в оглавление</v>
      </c>
      <c r="B1" s="4"/>
      <c r="C1" s="4"/>
      <c r="D1" s="4"/>
      <c r="E1" s="4"/>
      <c r="F1" s="4"/>
      <c r="G1" s="4"/>
      <c r="H1" s="4"/>
    </row>
    <row r="2" spans="1:20" ht="43.5" hidden="1" customHeight="1">
      <c r="A2" s="100" t="s">
        <v>66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</row>
    <row r="3" spans="1:20" ht="15.75" hidden="1">
      <c r="A3" s="3"/>
      <c r="B3" s="4"/>
      <c r="C3" s="4"/>
      <c r="D3" s="4"/>
      <c r="E3" s="4"/>
      <c r="F3" s="4"/>
      <c r="G3" s="4"/>
      <c r="H3" s="4"/>
    </row>
    <row r="4" spans="1:20" s="8" customFormat="1" ht="18.75">
      <c r="A4" s="101" t="s">
        <v>62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5"/>
      <c r="Q4" s="5"/>
      <c r="R4" s="5"/>
      <c r="S4" s="6"/>
      <c r="T4" s="7"/>
    </row>
    <row r="5" spans="1:20" ht="15.75">
      <c r="A5" s="4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O5" s="10"/>
    </row>
    <row r="6" spans="1:20" ht="29.25" customHeight="1">
      <c r="A6" s="102" t="s">
        <v>92</v>
      </c>
      <c r="B6" s="102" t="s">
        <v>0</v>
      </c>
      <c r="C6" s="102" t="s">
        <v>0</v>
      </c>
      <c r="D6" s="102" t="s">
        <v>1</v>
      </c>
      <c r="E6" s="102"/>
      <c r="F6" s="102"/>
      <c r="G6" s="102"/>
      <c r="H6" s="102" t="s">
        <v>2</v>
      </c>
      <c r="I6" s="102"/>
      <c r="J6" s="102"/>
      <c r="K6" s="102"/>
      <c r="L6" s="102"/>
      <c r="M6" s="102"/>
      <c r="N6" s="102"/>
      <c r="O6" s="102"/>
      <c r="P6" s="73"/>
    </row>
    <row r="7" spans="1:20" ht="30" customHeight="1">
      <c r="A7" s="102"/>
      <c r="B7" s="102"/>
      <c r="C7" s="102"/>
      <c r="D7" s="102" t="s">
        <v>3</v>
      </c>
      <c r="E7" s="102"/>
      <c r="F7" s="102"/>
      <c r="G7" s="102"/>
      <c r="H7" s="72" t="s">
        <v>4</v>
      </c>
      <c r="I7" s="72" t="s">
        <v>5</v>
      </c>
      <c r="J7" s="72" t="s">
        <v>6</v>
      </c>
      <c r="K7" s="72" t="s">
        <v>7</v>
      </c>
      <c r="L7" s="72" t="s">
        <v>8</v>
      </c>
      <c r="M7" s="72" t="s">
        <v>9</v>
      </c>
      <c r="N7" s="72" t="s">
        <v>10</v>
      </c>
      <c r="O7" s="72" t="s">
        <v>11</v>
      </c>
      <c r="P7" s="73"/>
    </row>
    <row r="8" spans="1:20" ht="19.5" customHeight="1">
      <c r="A8" s="72">
        <v>1</v>
      </c>
      <c r="B8" s="72">
        <v>2</v>
      </c>
      <c r="C8" s="72">
        <v>2</v>
      </c>
      <c r="D8" s="72">
        <v>3</v>
      </c>
      <c r="E8" s="72">
        <v>4</v>
      </c>
      <c r="F8" s="72">
        <v>5</v>
      </c>
      <c r="G8" s="72">
        <v>6</v>
      </c>
      <c r="H8" s="72">
        <v>7</v>
      </c>
      <c r="I8" s="72">
        <v>7</v>
      </c>
      <c r="J8" s="72">
        <v>8</v>
      </c>
      <c r="K8" s="72">
        <v>9</v>
      </c>
      <c r="L8" s="72">
        <v>10</v>
      </c>
      <c r="M8" s="72">
        <v>11</v>
      </c>
      <c r="N8" s="72">
        <v>12</v>
      </c>
      <c r="O8" s="72">
        <v>13</v>
      </c>
      <c r="P8" s="73"/>
    </row>
    <row r="9" spans="1:20" ht="27.75" customHeight="1">
      <c r="A9" s="115" t="s">
        <v>12</v>
      </c>
      <c r="B9" s="103" t="s">
        <v>64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74"/>
    </row>
    <row r="10" spans="1:20" ht="39.75" customHeight="1">
      <c r="A10" s="106" t="s">
        <v>13</v>
      </c>
      <c r="B10" s="103" t="s">
        <v>58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73"/>
    </row>
    <row r="11" spans="1:20" ht="22.5" hidden="1" customHeight="1">
      <c r="A11" s="107"/>
      <c r="B11" s="104" t="s">
        <v>14</v>
      </c>
      <c r="C11" s="105" t="s">
        <v>15</v>
      </c>
      <c r="D11" s="11"/>
      <c r="E11" s="11"/>
      <c r="F11" s="11" t="s">
        <v>16</v>
      </c>
      <c r="G11" s="11"/>
      <c r="H11" s="12">
        <f>SUM(H12:H17)</f>
        <v>3510841</v>
      </c>
      <c r="I11" s="12"/>
      <c r="J11" s="12"/>
      <c r="K11" s="12"/>
      <c r="L11" s="12"/>
      <c r="M11" s="11"/>
      <c r="N11" s="11"/>
      <c r="O11" s="12">
        <f t="shared" ref="O11:O17" si="0">SUM(H11:N11)</f>
        <v>3510841</v>
      </c>
      <c r="P11" s="75"/>
      <c r="Q11" s="13"/>
    </row>
    <row r="12" spans="1:20" ht="21.75" hidden="1" customHeight="1">
      <c r="A12" s="107"/>
      <c r="B12" s="104"/>
      <c r="C12" s="105"/>
      <c r="D12" s="11">
        <v>828</v>
      </c>
      <c r="E12" s="11" t="s">
        <v>17</v>
      </c>
      <c r="F12" s="11" t="s">
        <v>18</v>
      </c>
      <c r="G12" s="14">
        <v>200</v>
      </c>
      <c r="H12" s="12">
        <v>1419321.8</v>
      </c>
      <c r="I12" s="12"/>
      <c r="J12" s="12"/>
      <c r="K12" s="15"/>
      <c r="L12" s="16"/>
      <c r="M12" s="17"/>
      <c r="N12" s="17"/>
      <c r="O12" s="15">
        <f t="shared" si="0"/>
        <v>1419321.8</v>
      </c>
      <c r="P12" s="73"/>
    </row>
    <row r="13" spans="1:20" ht="27" hidden="1" customHeight="1">
      <c r="A13" s="107"/>
      <c r="B13" s="104"/>
      <c r="C13" s="105"/>
      <c r="D13" s="11">
        <v>828</v>
      </c>
      <c r="E13" s="11" t="s">
        <v>17</v>
      </c>
      <c r="F13" s="11" t="s">
        <v>18</v>
      </c>
      <c r="G13" s="14">
        <v>500</v>
      </c>
      <c r="H13" s="12">
        <v>1449923</v>
      </c>
      <c r="I13" s="18"/>
      <c r="J13" s="12"/>
      <c r="K13" s="15"/>
      <c r="L13" s="16"/>
      <c r="M13" s="17"/>
      <c r="N13" s="17"/>
      <c r="O13" s="15">
        <f t="shared" si="0"/>
        <v>1449923</v>
      </c>
      <c r="P13" s="73"/>
    </row>
    <row r="14" spans="1:20" ht="21" hidden="1" customHeight="1">
      <c r="A14" s="107"/>
      <c r="B14" s="104"/>
      <c r="C14" s="105"/>
      <c r="D14" s="11">
        <v>828</v>
      </c>
      <c r="E14" s="11" t="s">
        <v>17</v>
      </c>
      <c r="F14" s="11" t="s">
        <v>19</v>
      </c>
      <c r="G14" s="14">
        <v>200</v>
      </c>
      <c r="H14" s="12">
        <v>6878.7</v>
      </c>
      <c r="I14" s="12"/>
      <c r="J14" s="12"/>
      <c r="K14" s="15"/>
      <c r="L14" s="16"/>
      <c r="M14" s="17"/>
      <c r="N14" s="17"/>
      <c r="O14" s="15">
        <f t="shared" si="0"/>
        <v>6878.7</v>
      </c>
      <c r="P14" s="73"/>
    </row>
    <row r="15" spans="1:20" ht="21" hidden="1" customHeight="1">
      <c r="A15" s="107"/>
      <c r="B15" s="104"/>
      <c r="C15" s="105"/>
      <c r="D15" s="11">
        <v>828</v>
      </c>
      <c r="E15" s="11" t="s">
        <v>17</v>
      </c>
      <c r="F15" s="11" t="s">
        <v>20</v>
      </c>
      <c r="G15" s="14">
        <v>200</v>
      </c>
      <c r="H15" s="12">
        <v>3.2</v>
      </c>
      <c r="I15" s="12"/>
      <c r="J15" s="12"/>
      <c r="K15" s="15"/>
      <c r="L15" s="16"/>
      <c r="M15" s="17"/>
      <c r="N15" s="17"/>
      <c r="O15" s="15">
        <f t="shared" si="0"/>
        <v>3.2</v>
      </c>
      <c r="P15" s="73"/>
    </row>
    <row r="16" spans="1:20" ht="18.75" hidden="1" customHeight="1">
      <c r="A16" s="107"/>
      <c r="B16" s="104"/>
      <c r="C16" s="105"/>
      <c r="D16" s="11">
        <v>828</v>
      </c>
      <c r="E16" s="11" t="s">
        <v>17</v>
      </c>
      <c r="F16" s="11" t="s">
        <v>21</v>
      </c>
      <c r="G16" s="11">
        <v>200</v>
      </c>
      <c r="H16" s="19">
        <v>368536</v>
      </c>
      <c r="I16" s="20"/>
      <c r="J16" s="19"/>
      <c r="K16" s="12"/>
      <c r="L16" s="21"/>
      <c r="M16" s="22"/>
      <c r="N16" s="22"/>
      <c r="O16" s="23">
        <f t="shared" si="0"/>
        <v>368536</v>
      </c>
      <c r="P16" s="73"/>
    </row>
    <row r="17" spans="1:17" ht="23.25" hidden="1" customHeight="1">
      <c r="A17" s="107"/>
      <c r="B17" s="104"/>
      <c r="C17" s="105"/>
      <c r="D17" s="11">
        <v>828</v>
      </c>
      <c r="E17" s="11" t="s">
        <v>17</v>
      </c>
      <c r="F17" s="11" t="s">
        <v>21</v>
      </c>
      <c r="G17" s="11">
        <v>500</v>
      </c>
      <c r="H17" s="24">
        <v>266178.3</v>
      </c>
      <c r="I17" s="16"/>
      <c r="J17" s="12"/>
      <c r="K17" s="16"/>
      <c r="L17" s="12"/>
      <c r="M17" s="17"/>
      <c r="N17" s="17"/>
      <c r="O17" s="12">
        <f t="shared" si="0"/>
        <v>266178.3</v>
      </c>
      <c r="P17" s="73"/>
    </row>
    <row r="18" spans="1:17" ht="23.25" customHeight="1">
      <c r="A18" s="107"/>
      <c r="B18" s="104"/>
      <c r="C18" s="105"/>
      <c r="D18" s="25">
        <v>828</v>
      </c>
      <c r="E18" s="25" t="s">
        <v>17</v>
      </c>
      <c r="F18" s="25" t="s">
        <v>22</v>
      </c>
      <c r="G18" s="11"/>
      <c r="H18" s="12"/>
      <c r="I18" s="12">
        <f>SUM(I19:I26)</f>
        <v>6017085.2000000002</v>
      </c>
      <c r="J18" s="12">
        <f>SUM(J19:J26)</f>
        <v>4770823.5</v>
      </c>
      <c r="K18" s="16">
        <f>SUM(K19:K26)</f>
        <v>6828014.7999999998</v>
      </c>
      <c r="L18" s="12"/>
      <c r="M18" s="17"/>
      <c r="N18" s="17"/>
      <c r="O18" s="15">
        <f>SUM(I18:N18)</f>
        <v>17615923.5</v>
      </c>
      <c r="P18" s="75"/>
    </row>
    <row r="19" spans="1:17" ht="23.25" customHeight="1">
      <c r="A19" s="107"/>
      <c r="B19" s="104"/>
      <c r="C19" s="105"/>
      <c r="D19" s="25">
        <v>828</v>
      </c>
      <c r="E19" s="25" t="s">
        <v>17</v>
      </c>
      <c r="F19" s="25" t="s">
        <v>23</v>
      </c>
      <c r="G19" s="26">
        <v>200</v>
      </c>
      <c r="H19" s="12"/>
      <c r="I19" s="12">
        <f>2858805.6+182477+1063829.9</f>
        <v>4105112.5</v>
      </c>
      <c r="J19" s="27">
        <f>3456345.6+471319.9</f>
        <v>3927665.5</v>
      </c>
      <c r="K19" s="28">
        <f>4486003.1+984732.4</f>
        <v>5470735.5</v>
      </c>
      <c r="L19" s="12"/>
      <c r="M19" s="17"/>
      <c r="N19" s="17"/>
      <c r="O19" s="15">
        <f t="shared" ref="O19:O27" si="1">SUM(I19:N19)</f>
        <v>13503513.5</v>
      </c>
      <c r="P19" s="73"/>
    </row>
    <row r="20" spans="1:17" ht="23.25" customHeight="1">
      <c r="A20" s="107"/>
      <c r="B20" s="104"/>
      <c r="C20" s="105"/>
      <c r="D20" s="25">
        <v>828</v>
      </c>
      <c r="E20" s="25" t="s">
        <v>17</v>
      </c>
      <c r="F20" s="25" t="s">
        <v>23</v>
      </c>
      <c r="G20" s="26">
        <v>400</v>
      </c>
      <c r="H20" s="12"/>
      <c r="I20" s="16"/>
      <c r="J20" s="29">
        <f>741979+101179</f>
        <v>843158</v>
      </c>
      <c r="K20" s="28">
        <f>1112969+244310.3</f>
        <v>1357279.3</v>
      </c>
      <c r="L20" s="12"/>
      <c r="M20" s="17"/>
      <c r="N20" s="17"/>
      <c r="O20" s="15">
        <f t="shared" si="1"/>
        <v>2200437.2999999998</v>
      </c>
      <c r="P20" s="73"/>
    </row>
    <row r="21" spans="1:17" ht="23.25" customHeight="1">
      <c r="A21" s="107"/>
      <c r="B21" s="104"/>
      <c r="C21" s="105"/>
      <c r="D21" s="30">
        <v>828</v>
      </c>
      <c r="E21" s="30" t="s">
        <v>17</v>
      </c>
      <c r="F21" s="30" t="s">
        <v>24</v>
      </c>
      <c r="G21" s="26">
        <v>200</v>
      </c>
      <c r="H21" s="12"/>
      <c r="I21" s="18">
        <f>460355.5+140000</f>
        <v>600355.5</v>
      </c>
      <c r="J21" s="31"/>
      <c r="K21" s="32"/>
      <c r="L21" s="12"/>
      <c r="M21" s="17"/>
      <c r="N21" s="17"/>
      <c r="O21" s="15">
        <f t="shared" si="1"/>
        <v>600355.5</v>
      </c>
      <c r="P21" s="73"/>
    </row>
    <row r="22" spans="1:17" ht="23.25" customHeight="1">
      <c r="A22" s="107"/>
      <c r="B22" s="104"/>
      <c r="C22" s="105"/>
      <c r="D22" s="30">
        <v>828</v>
      </c>
      <c r="E22" s="30" t="s">
        <v>17</v>
      </c>
      <c r="F22" s="30" t="s">
        <v>24</v>
      </c>
      <c r="G22" s="26">
        <v>500</v>
      </c>
      <c r="H22" s="12"/>
      <c r="I22" s="18">
        <v>466307.8</v>
      </c>
      <c r="J22" s="26"/>
      <c r="K22" s="33"/>
      <c r="L22" s="12"/>
      <c r="M22" s="17"/>
      <c r="N22" s="17"/>
      <c r="O22" s="15">
        <f t="shared" si="1"/>
        <v>466307.8</v>
      </c>
      <c r="P22" s="73"/>
    </row>
    <row r="23" spans="1:17" ht="23.25" customHeight="1">
      <c r="A23" s="107"/>
      <c r="B23" s="104"/>
      <c r="C23" s="105"/>
      <c r="D23" s="30">
        <v>828</v>
      </c>
      <c r="E23" s="30" t="s">
        <v>17</v>
      </c>
      <c r="F23" s="30" t="s">
        <v>25</v>
      </c>
      <c r="G23" s="26">
        <v>200</v>
      </c>
      <c r="H23" s="12"/>
      <c r="I23" s="12"/>
      <c r="J23" s="31"/>
      <c r="K23" s="33"/>
      <c r="L23" s="12"/>
      <c r="M23" s="17"/>
      <c r="N23" s="17"/>
      <c r="O23" s="15">
        <f t="shared" si="1"/>
        <v>0</v>
      </c>
      <c r="P23" s="73"/>
    </row>
    <row r="24" spans="1:17" ht="23.25" customHeight="1">
      <c r="A24" s="107"/>
      <c r="B24" s="104"/>
      <c r="C24" s="105"/>
      <c r="D24" s="30">
        <v>828</v>
      </c>
      <c r="E24" s="30" t="s">
        <v>17</v>
      </c>
      <c r="F24" s="30" t="s">
        <v>26</v>
      </c>
      <c r="G24" s="30">
        <v>200</v>
      </c>
      <c r="H24" s="34"/>
      <c r="I24" s="35">
        <v>412903.2</v>
      </c>
      <c r="J24" s="36"/>
      <c r="K24" s="29"/>
      <c r="L24" s="12"/>
      <c r="M24" s="17"/>
      <c r="N24" s="17"/>
      <c r="O24" s="15">
        <f t="shared" si="1"/>
        <v>412903.2</v>
      </c>
      <c r="P24" s="73"/>
    </row>
    <row r="25" spans="1:17" ht="23.25" customHeight="1">
      <c r="A25" s="107"/>
      <c r="B25" s="104"/>
      <c r="C25" s="105"/>
      <c r="D25" s="30">
        <v>828</v>
      </c>
      <c r="E25" s="30" t="s">
        <v>17</v>
      </c>
      <c r="F25" s="30" t="s">
        <v>27</v>
      </c>
      <c r="G25" s="30">
        <v>400</v>
      </c>
      <c r="H25" s="34"/>
      <c r="I25" s="35"/>
      <c r="J25" s="36"/>
      <c r="K25" s="29"/>
      <c r="L25" s="12"/>
      <c r="M25" s="17"/>
      <c r="N25" s="17"/>
      <c r="O25" s="15">
        <f t="shared" si="1"/>
        <v>0</v>
      </c>
      <c r="P25" s="73"/>
    </row>
    <row r="26" spans="1:17" ht="23.25" customHeight="1">
      <c r="A26" s="107"/>
      <c r="B26" s="104"/>
      <c r="C26" s="105"/>
      <c r="D26" s="30">
        <v>828</v>
      </c>
      <c r="E26" s="30" t="s">
        <v>17</v>
      </c>
      <c r="F26" s="30" t="s">
        <v>26</v>
      </c>
      <c r="G26" s="30">
        <v>500</v>
      </c>
      <c r="H26" s="12"/>
      <c r="I26" s="20">
        <v>432406.2</v>
      </c>
      <c r="J26" s="36"/>
      <c r="K26" s="29"/>
      <c r="L26" s="12"/>
      <c r="M26" s="17"/>
      <c r="N26" s="17"/>
      <c r="O26" s="15">
        <f t="shared" si="1"/>
        <v>432406.2</v>
      </c>
    </row>
    <row r="27" spans="1:17" ht="26.25" customHeight="1">
      <c r="A27" s="107"/>
      <c r="B27" s="104"/>
      <c r="C27" s="37" t="s">
        <v>28</v>
      </c>
      <c r="D27" s="11">
        <v>828</v>
      </c>
      <c r="E27" s="11" t="s">
        <v>17</v>
      </c>
      <c r="F27" s="11" t="s">
        <v>20</v>
      </c>
      <c r="G27" s="11">
        <v>200</v>
      </c>
      <c r="H27" s="12">
        <v>3.1999999999534299</v>
      </c>
      <c r="I27" s="12">
        <f>2858805.6+1000000</f>
        <v>3858805.6</v>
      </c>
      <c r="J27" s="12">
        <f>3456345.6+741979</f>
        <v>4198324.5999999996</v>
      </c>
      <c r="K27" s="12">
        <f>4486003.1+1112969</f>
        <v>5598972.0999999996</v>
      </c>
      <c r="L27" s="11"/>
      <c r="M27" s="11"/>
      <c r="N27" s="11"/>
      <c r="O27" s="15">
        <f t="shared" si="1"/>
        <v>13656102.299999999</v>
      </c>
    </row>
    <row r="28" spans="1:17" ht="43.5" customHeight="1">
      <c r="A28" s="107"/>
      <c r="B28" s="104"/>
      <c r="C28" s="37" t="s">
        <v>29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38"/>
    </row>
    <row r="29" spans="1:17" ht="26.25" customHeight="1">
      <c r="A29" s="107"/>
      <c r="B29" s="104"/>
      <c r="C29" s="39" t="s">
        <v>30</v>
      </c>
      <c r="D29" s="11"/>
      <c r="E29" s="11"/>
      <c r="F29" s="11"/>
      <c r="G29" s="11"/>
      <c r="H29" s="12">
        <f>H13+H17</f>
        <v>1716101.3</v>
      </c>
      <c r="I29" s="40">
        <f>I22+I26</f>
        <v>898714</v>
      </c>
      <c r="J29" s="40"/>
      <c r="K29" s="40"/>
      <c r="L29" s="16"/>
      <c r="M29" s="17"/>
      <c r="N29" s="17"/>
      <c r="O29" s="15">
        <f>SUM(I29:N29)</f>
        <v>898714</v>
      </c>
      <c r="P29" s="41"/>
      <c r="Q29" s="13"/>
    </row>
    <row r="30" spans="1:17" ht="57" customHeight="1">
      <c r="A30" s="107"/>
      <c r="B30" s="71"/>
      <c r="C30" s="37" t="s">
        <v>31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38"/>
    </row>
    <row r="31" spans="1:17" ht="47.25" customHeight="1">
      <c r="A31" s="107"/>
      <c r="B31" s="71"/>
      <c r="C31" s="37" t="s">
        <v>32</v>
      </c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38"/>
    </row>
    <row r="32" spans="1:17" ht="27" customHeight="1">
      <c r="A32" s="107"/>
      <c r="B32" s="71"/>
      <c r="C32" s="37" t="s">
        <v>33</v>
      </c>
      <c r="D32" s="11"/>
      <c r="E32" s="11"/>
      <c r="F32" s="11"/>
      <c r="G32" s="11"/>
      <c r="H32" s="12">
        <v>18596.099999999999</v>
      </c>
      <c r="I32" s="16">
        <f>27600.4+249500-249500+I29</f>
        <v>926314.4</v>
      </c>
      <c r="J32" s="12"/>
      <c r="K32" s="12"/>
      <c r="L32" s="16"/>
      <c r="M32" s="17"/>
      <c r="N32" s="17"/>
      <c r="O32" s="15">
        <f>SUM(I32:N32)</f>
        <v>926314.4</v>
      </c>
    </row>
    <row r="33" spans="1:16" ht="31.5" customHeight="1">
      <c r="A33" s="108"/>
      <c r="B33" s="42"/>
      <c r="C33" s="44" t="s">
        <v>37</v>
      </c>
      <c r="D33" s="42"/>
      <c r="E33" s="42"/>
      <c r="F33" s="42"/>
      <c r="G33" s="11"/>
      <c r="H33" s="45">
        <f>H35+H41</f>
        <v>3529437.1</v>
      </c>
      <c r="I33" s="45">
        <f>I35+I41</f>
        <v>6044685.6000000006</v>
      </c>
      <c r="J33" s="45">
        <f>J35+J41</f>
        <v>4770823.5</v>
      </c>
      <c r="K33" s="45">
        <f>K35+K41</f>
        <v>6828014.7999999998</v>
      </c>
      <c r="L33" s="45"/>
      <c r="M33" s="45"/>
      <c r="N33" s="45"/>
      <c r="O33" s="69">
        <f>SUM(I33:N33)</f>
        <v>17643523.900000002</v>
      </c>
      <c r="P33" s="13">
        <f>O33-O18</f>
        <v>27600.400000002235</v>
      </c>
    </row>
    <row r="34" spans="1:16" ht="21" hidden="1" customHeight="1">
      <c r="A34" s="11"/>
      <c r="B34" s="42"/>
      <c r="C34" s="37" t="s">
        <v>38</v>
      </c>
      <c r="D34" s="42"/>
      <c r="E34" s="42"/>
      <c r="F34" s="42"/>
      <c r="G34" s="11"/>
      <c r="H34" s="12"/>
      <c r="I34" s="12"/>
      <c r="J34" s="12"/>
      <c r="K34" s="11"/>
      <c r="L34" s="11"/>
      <c r="M34" s="11"/>
      <c r="N34" s="11"/>
      <c r="O34" s="12"/>
    </row>
    <row r="35" spans="1:16" ht="28.5" hidden="1" customHeight="1">
      <c r="A35" s="11"/>
      <c r="B35" s="42"/>
      <c r="C35" s="37" t="s">
        <v>39</v>
      </c>
      <c r="D35" s="42"/>
      <c r="E35" s="42"/>
      <c r="F35" s="42"/>
      <c r="G35" s="11"/>
      <c r="H35" s="12">
        <f>H11</f>
        <v>3510841</v>
      </c>
      <c r="I35" s="12">
        <f>I18</f>
        <v>6017085.2000000002</v>
      </c>
      <c r="J35" s="12">
        <f>J18</f>
        <v>4770823.5</v>
      </c>
      <c r="K35" s="12">
        <f>K18</f>
        <v>6828014.7999999998</v>
      </c>
      <c r="L35" s="12"/>
      <c r="M35" s="12"/>
      <c r="N35" s="12"/>
      <c r="O35" s="12">
        <f>O11</f>
        <v>3510841</v>
      </c>
    </row>
    <row r="36" spans="1:16" ht="22.5" hidden="1" customHeight="1">
      <c r="A36" s="11"/>
      <c r="B36" s="42"/>
      <c r="C36" s="42" t="s">
        <v>28</v>
      </c>
      <c r="D36" s="42"/>
      <c r="E36" s="42"/>
      <c r="F36" s="42"/>
      <c r="G36" s="11"/>
      <c r="H36" s="12">
        <f>H27</f>
        <v>3.1999999999534299</v>
      </c>
      <c r="I36" s="12">
        <f>I27</f>
        <v>3858805.6</v>
      </c>
      <c r="J36" s="12">
        <f>J27</f>
        <v>4198324.5999999996</v>
      </c>
      <c r="K36" s="12"/>
      <c r="L36" s="12"/>
      <c r="M36" s="12"/>
      <c r="N36" s="12"/>
      <c r="O36" s="12">
        <f>O27</f>
        <v>13656102.299999999</v>
      </c>
    </row>
    <row r="37" spans="1:16" ht="37.5" hidden="1" customHeight="1">
      <c r="A37" s="11"/>
      <c r="B37" s="42"/>
      <c r="C37" s="42" t="s">
        <v>29</v>
      </c>
      <c r="D37" s="42"/>
      <c r="E37" s="42"/>
      <c r="F37" s="42"/>
      <c r="G37" s="11"/>
      <c r="H37" s="12"/>
      <c r="I37" s="12"/>
      <c r="J37" s="12"/>
      <c r="K37" s="11"/>
      <c r="L37" s="11"/>
      <c r="M37" s="11"/>
      <c r="N37" s="11"/>
      <c r="O37" s="12"/>
    </row>
    <row r="38" spans="1:16" ht="21.75" hidden="1" customHeight="1">
      <c r="A38" s="11"/>
      <c r="B38" s="42"/>
      <c r="C38" s="46" t="s">
        <v>30</v>
      </c>
      <c r="D38" s="42"/>
      <c r="E38" s="42"/>
      <c r="F38" s="42"/>
      <c r="G38" s="11"/>
      <c r="H38" s="12">
        <f>H29</f>
        <v>1716101.3</v>
      </c>
      <c r="I38" s="12">
        <f>I29</f>
        <v>898714</v>
      </c>
      <c r="J38" s="12"/>
      <c r="K38" s="11"/>
      <c r="L38" s="11"/>
      <c r="M38" s="11"/>
      <c r="N38" s="11"/>
      <c r="O38" s="12">
        <f>SUM(H38:N38)</f>
        <v>2614815.2999999998</v>
      </c>
    </row>
    <row r="39" spans="1:16" ht="53.25" hidden="1" customHeight="1">
      <c r="A39" s="11"/>
      <c r="B39" s="42"/>
      <c r="C39" s="42" t="s">
        <v>31</v>
      </c>
      <c r="D39" s="42"/>
      <c r="E39" s="42"/>
      <c r="F39" s="42"/>
      <c r="G39" s="11"/>
      <c r="H39" s="12"/>
      <c r="I39" s="12"/>
      <c r="J39" s="12"/>
      <c r="K39" s="11"/>
      <c r="L39" s="11"/>
      <c r="M39" s="11"/>
      <c r="N39" s="11"/>
      <c r="O39" s="12"/>
    </row>
    <row r="40" spans="1:16" ht="36" hidden="1" customHeight="1">
      <c r="A40" s="11"/>
      <c r="B40" s="42"/>
      <c r="C40" s="37" t="s">
        <v>32</v>
      </c>
      <c r="D40" s="42"/>
      <c r="E40" s="42"/>
      <c r="F40" s="42"/>
      <c r="G40" s="11"/>
      <c r="H40" s="11"/>
      <c r="I40" s="11"/>
      <c r="J40" s="11"/>
      <c r="K40" s="11"/>
      <c r="L40" s="11"/>
      <c r="M40" s="11"/>
      <c r="N40" s="11"/>
      <c r="O40" s="12"/>
    </row>
    <row r="41" spans="1:16" ht="23.25" hidden="1" customHeight="1">
      <c r="A41" s="11"/>
      <c r="B41" s="42"/>
      <c r="C41" s="37" t="s">
        <v>61</v>
      </c>
      <c r="D41" s="42"/>
      <c r="E41" s="42"/>
      <c r="F41" s="42"/>
      <c r="G41" s="11"/>
      <c r="H41" s="12">
        <f>H32</f>
        <v>18596.099999999999</v>
      </c>
      <c r="I41" s="16">
        <f>27600.4+249500-249500</f>
        <v>27600.400000000023</v>
      </c>
      <c r="J41" s="12"/>
      <c r="K41" s="11"/>
      <c r="L41" s="11"/>
      <c r="M41" s="11"/>
      <c r="N41" s="11"/>
      <c r="O41" s="12">
        <f>SUM(H41:N41)</f>
        <v>46196.500000000022</v>
      </c>
    </row>
    <row r="42" spans="1:16" ht="21.75" hidden="1" customHeight="1">
      <c r="A42" s="11"/>
      <c r="B42" s="42"/>
      <c r="C42" s="37" t="s">
        <v>34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3"/>
    </row>
  </sheetData>
  <mergeCells count="13">
    <mergeCell ref="B10:O10"/>
    <mergeCell ref="B11:B29"/>
    <mergeCell ref="C11:C26"/>
    <mergeCell ref="A10:A33"/>
    <mergeCell ref="B9:O9"/>
    <mergeCell ref="A2:O2"/>
    <mergeCell ref="A4:O4"/>
    <mergeCell ref="A6:A7"/>
    <mergeCell ref="B6:B7"/>
    <mergeCell ref="C6:C7"/>
    <mergeCell ref="D6:G6"/>
    <mergeCell ref="H6:O6"/>
    <mergeCell ref="D7:G7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4" firstPageNumber="10" fitToWidth="0" fitToHeight="0" orientation="landscape" useFirstPageNumber="1" horizontalDpi="300" verticalDpi="300" r:id="rId1"/>
  <headerFooter>
    <oddHeader>&amp;C&amp;"Times New Roman,обычный"&amp;12&amp;P</oddHeader>
  </headerFooter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P16"/>
  <sheetViews>
    <sheetView tabSelected="1" view="pageBreakPreview" zoomScale="90" zoomScaleNormal="110" zoomScalePageLayoutView="90" workbookViewId="0">
      <selection activeCell="M9" sqref="M9"/>
    </sheetView>
  </sheetViews>
  <sheetFormatPr defaultColWidth="9.140625" defaultRowHeight="15"/>
  <cols>
    <col min="1" max="1" width="7.28515625" style="47" customWidth="1"/>
    <col min="2" max="2" width="51.7109375" style="47" customWidth="1"/>
    <col min="3" max="3" width="9.5703125" style="47" customWidth="1"/>
    <col min="4" max="4" width="11.7109375" style="47" customWidth="1"/>
    <col min="5" max="5" width="12.140625" style="47" customWidth="1"/>
    <col min="6" max="6" width="11.85546875" style="47" customWidth="1"/>
    <col min="7" max="7" width="13.140625" style="47" customWidth="1"/>
    <col min="8" max="8" width="12.42578125" style="47" customWidth="1"/>
    <col min="9" max="9" width="11.5703125" style="47" customWidth="1"/>
    <col min="10" max="10" width="15" style="47" customWidth="1"/>
    <col min="11" max="11" width="12.5703125" style="47" customWidth="1"/>
    <col min="12" max="13" width="12.28515625" style="47" customWidth="1"/>
    <col min="14" max="14" width="16.85546875" style="47" customWidth="1"/>
    <col min="15" max="15" width="20.42578125" style="48" customWidth="1"/>
    <col min="16" max="16" width="26.7109375" style="47" customWidth="1"/>
    <col min="17" max="16384" width="9.140625" style="47"/>
  </cols>
  <sheetData>
    <row r="1" spans="1:16" ht="15.75">
      <c r="A1" s="49" t="str">
        <f>HYPERLINK("#Оглавление!A1","Назад в оглавление")</f>
        <v>Назад в оглавление</v>
      </c>
      <c r="B1" s="50"/>
      <c r="C1" s="50"/>
      <c r="D1" s="50"/>
    </row>
    <row r="2" spans="1:16" s="52" customFormat="1" ht="22.35" customHeight="1">
      <c r="A2" s="109" t="s">
        <v>40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51"/>
      <c r="P2" s="51"/>
    </row>
    <row r="3" spans="1:16" s="52" customFormat="1" ht="22.35" customHeight="1">
      <c r="A3" s="110" t="s">
        <v>60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51"/>
      <c r="P3" s="51"/>
    </row>
    <row r="4" spans="1:16" s="52" customFormat="1" ht="28.5" customHeight="1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4"/>
      <c r="O4" s="51"/>
      <c r="P4" s="51"/>
    </row>
    <row r="5" spans="1:16" s="56" customFormat="1" ht="33" customHeight="1">
      <c r="A5" s="111" t="s">
        <v>41</v>
      </c>
      <c r="B5" s="111" t="s">
        <v>42</v>
      </c>
      <c r="C5" s="112" t="s">
        <v>43</v>
      </c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1" t="s">
        <v>59</v>
      </c>
      <c r="O5" s="55"/>
    </row>
    <row r="6" spans="1:16" s="56" customFormat="1" ht="35.25" customHeight="1">
      <c r="A6" s="111"/>
      <c r="B6" s="111"/>
      <c r="C6" s="70" t="s">
        <v>44</v>
      </c>
      <c r="D6" s="70" t="s">
        <v>45</v>
      </c>
      <c r="E6" s="70" t="s">
        <v>46</v>
      </c>
      <c r="F6" s="70" t="s">
        <v>47</v>
      </c>
      <c r="G6" s="70" t="s">
        <v>48</v>
      </c>
      <c r="H6" s="70" t="s">
        <v>49</v>
      </c>
      <c r="I6" s="70" t="s">
        <v>50</v>
      </c>
      <c r="J6" s="70" t="s">
        <v>51</v>
      </c>
      <c r="K6" s="70" t="s">
        <v>52</v>
      </c>
      <c r="L6" s="70" t="s">
        <v>53</v>
      </c>
      <c r="M6" s="70" t="s">
        <v>54</v>
      </c>
      <c r="N6" s="111"/>
      <c r="O6" s="55"/>
    </row>
    <row r="7" spans="1:16" s="56" customFormat="1" ht="30" customHeight="1">
      <c r="A7" s="70">
        <v>1</v>
      </c>
      <c r="B7" s="70">
        <v>2</v>
      </c>
      <c r="C7" s="70">
        <v>3</v>
      </c>
      <c r="D7" s="70">
        <v>4</v>
      </c>
      <c r="E7" s="70">
        <v>5</v>
      </c>
      <c r="F7" s="70">
        <v>6</v>
      </c>
      <c r="G7" s="70">
        <v>7</v>
      </c>
      <c r="H7" s="70">
        <v>8</v>
      </c>
      <c r="I7" s="70">
        <v>9</v>
      </c>
      <c r="J7" s="70">
        <v>10</v>
      </c>
      <c r="K7" s="70">
        <v>11</v>
      </c>
      <c r="L7" s="70">
        <v>12</v>
      </c>
      <c r="M7" s="70">
        <v>13</v>
      </c>
      <c r="N7" s="70">
        <v>14</v>
      </c>
      <c r="O7" s="55"/>
      <c r="P7" s="57"/>
    </row>
    <row r="8" spans="1:16" s="56" customFormat="1" ht="30.75" customHeight="1">
      <c r="A8" s="70" t="s">
        <v>12</v>
      </c>
      <c r="B8" s="114" t="s">
        <v>64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3"/>
      <c r="P8" s="113"/>
    </row>
    <row r="9" spans="1:16" s="56" customFormat="1" ht="81.75" customHeight="1">
      <c r="A9" s="58" t="s">
        <v>13</v>
      </c>
      <c r="B9" s="59" t="s">
        <v>58</v>
      </c>
      <c r="C9" s="61">
        <v>0</v>
      </c>
      <c r="D9" s="60">
        <v>1144500.8999999999</v>
      </c>
      <c r="E9" s="60">
        <v>1144500.8999999999</v>
      </c>
      <c r="F9" s="60">
        <v>1144500.8999999999</v>
      </c>
      <c r="G9" s="61">
        <v>1791042.2</v>
      </c>
      <c r="H9" s="61">
        <v>2885152.5</v>
      </c>
      <c r="I9" s="61">
        <v>3041282.6</v>
      </c>
      <c r="J9" s="61">
        <v>3041282.6</v>
      </c>
      <c r="K9" s="61">
        <v>3041282.6</v>
      </c>
      <c r="L9" s="61">
        <f>3041282.6+678297.9</f>
        <v>3719580.5</v>
      </c>
      <c r="M9" s="61">
        <f>L9+396307.1-10775.1</f>
        <v>4105112.5</v>
      </c>
      <c r="N9" s="60">
        <f>M9</f>
        <v>4105112.5</v>
      </c>
      <c r="O9" s="62"/>
    </row>
    <row r="10" spans="1:16" s="56" customFormat="1" ht="30.75" customHeight="1">
      <c r="A10" s="70" t="s">
        <v>56</v>
      </c>
      <c r="B10" s="114" t="s">
        <v>64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55"/>
    </row>
    <row r="11" spans="1:16" s="56" customFormat="1" ht="82.5" customHeight="1">
      <c r="A11" s="58" t="s">
        <v>57</v>
      </c>
      <c r="B11" s="59" t="s">
        <v>58</v>
      </c>
      <c r="C11" s="61">
        <v>93530.2</v>
      </c>
      <c r="D11" s="61">
        <v>240369.9</v>
      </c>
      <c r="E11" s="61">
        <v>302305.40000000002</v>
      </c>
      <c r="F11" s="61">
        <v>580205.19999999995</v>
      </c>
      <c r="G11" s="61">
        <v>1018450.9</v>
      </c>
      <c r="H11" s="61">
        <v>1337696.6000000001</v>
      </c>
      <c r="I11" s="61">
        <f>1605368.2+140000</f>
        <v>1745368.2</v>
      </c>
      <c r="J11" s="61">
        <f>I11+60067.6</f>
        <v>1805435.8</v>
      </c>
      <c r="K11" s="61">
        <f>J11+60067.6</f>
        <v>1865503.4000000001</v>
      </c>
      <c r="L11" s="61">
        <f>K11+35000</f>
        <v>1900503.4000000001</v>
      </c>
      <c r="M11" s="61">
        <f>L11+11469.3</f>
        <v>1911972.7000000002</v>
      </c>
      <c r="N11" s="60">
        <f>M11</f>
        <v>1911972.7000000002</v>
      </c>
      <c r="O11" s="62"/>
    </row>
    <row r="12" spans="1:16" s="56" customFormat="1" ht="25.5" customHeight="1">
      <c r="A12" s="68" t="s">
        <v>35</v>
      </c>
      <c r="B12" s="114" t="s">
        <v>65</v>
      </c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3"/>
      <c r="P12" s="113"/>
    </row>
    <row r="13" spans="1:16" s="56" customFormat="1" ht="69" customHeight="1">
      <c r="A13" s="58" t="s">
        <v>36</v>
      </c>
      <c r="B13" s="59" t="s">
        <v>63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0</v>
      </c>
      <c r="L13" s="61">
        <v>0</v>
      </c>
      <c r="M13" s="61">
        <v>0</v>
      </c>
      <c r="N13" s="60">
        <v>0</v>
      </c>
      <c r="O13" s="62"/>
    </row>
    <row r="14" spans="1:16" s="66" customFormat="1" ht="45.75" customHeight="1">
      <c r="A14" s="63"/>
      <c r="B14" s="44" t="s">
        <v>55</v>
      </c>
      <c r="C14" s="45">
        <f>SUM(C10:C10)</f>
        <v>0</v>
      </c>
      <c r="D14" s="45">
        <f t="shared" ref="D14:M14" si="0">D9+D11</f>
        <v>1384870.7999999998</v>
      </c>
      <c r="E14" s="64">
        <f t="shared" si="0"/>
        <v>1446806.2999999998</v>
      </c>
      <c r="F14" s="45">
        <f t="shared" si="0"/>
        <v>1724706.0999999999</v>
      </c>
      <c r="G14" s="45">
        <f t="shared" si="0"/>
        <v>2809493.1</v>
      </c>
      <c r="H14" s="45">
        <f t="shared" si="0"/>
        <v>4222849.0999999996</v>
      </c>
      <c r="I14" s="45">
        <f t="shared" si="0"/>
        <v>4786650.8</v>
      </c>
      <c r="J14" s="45">
        <f t="shared" si="0"/>
        <v>4846718.4000000004</v>
      </c>
      <c r="K14" s="45">
        <f t="shared" si="0"/>
        <v>4906786</v>
      </c>
      <c r="L14" s="45">
        <f t="shared" si="0"/>
        <v>5620083.9000000004</v>
      </c>
      <c r="M14" s="45">
        <f t="shared" si="0"/>
        <v>6017085.2000000002</v>
      </c>
      <c r="N14" s="45">
        <f>N9+N11</f>
        <v>6017085.2000000002</v>
      </c>
      <c r="O14" s="65"/>
    </row>
    <row r="15" spans="1:16" ht="15.75">
      <c r="O15" s="65"/>
    </row>
    <row r="16" spans="1:16">
      <c r="O16" s="67"/>
    </row>
  </sheetData>
  <mergeCells count="11">
    <mergeCell ref="O8:P8"/>
    <mergeCell ref="O12:P12"/>
    <mergeCell ref="B8:N8"/>
    <mergeCell ref="B12:N12"/>
    <mergeCell ref="B10:N10"/>
    <mergeCell ref="A2:N2"/>
    <mergeCell ref="A3:N3"/>
    <mergeCell ref="A5:A6"/>
    <mergeCell ref="B5:B6"/>
    <mergeCell ref="C5:M5"/>
    <mergeCell ref="N5:N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6" firstPageNumber="11" orientation="landscape" useFirstPageNumber="1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1.1.Осн. пол. РП</vt:lpstr>
      <vt:lpstr>1.5. Фин. обес. РП</vt:lpstr>
      <vt:lpstr>1.6. Бюджет РП по месяцам</vt:lpstr>
      <vt:lpstr>'1.1.Осн. пол. РП'!_ftnref2</vt:lpstr>
      <vt:lpstr>'1.1.Осн. пол. РП'!_ftnref3</vt:lpstr>
      <vt:lpstr>'1.5. Фин. обес. РП'!Заголовки_для_печати</vt:lpstr>
      <vt:lpstr>'1.1.Осн. пол. РП'!Область_печати</vt:lpstr>
      <vt:lpstr>'1.5. Фин. обес. РП'!Область_печати</vt:lpstr>
      <vt:lpstr>'1.6. Бюджет РП по месяцам'!Область_печати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revision>5</cp:revision>
  <cp:lastPrinted>2025-10-03T13:31:46Z</cp:lastPrinted>
  <dcterms:created xsi:type="dcterms:W3CDTF">2023-05-16T06:08:28Z</dcterms:created>
  <dcterms:modified xsi:type="dcterms:W3CDTF">2025-10-15T09:26:17Z</dcterms:modified>
  <dc:language>ru-RU</dc:language>
</cp:coreProperties>
</file>